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35" windowHeight="5940" tabRatio="599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<sst xmlns="http://schemas.openxmlformats.org/spreadsheetml/2006/main" count="107" uniqueCount="101">
  <si>
    <t>budget référence</t>
  </si>
  <si>
    <t>report 2003</t>
  </si>
  <si>
    <t>ordonnances</t>
  </si>
  <si>
    <t>V</t>
  </si>
  <si>
    <t>W</t>
  </si>
  <si>
    <t>X</t>
  </si>
  <si>
    <t>Y</t>
  </si>
  <si>
    <t>Z</t>
  </si>
  <si>
    <t>AA</t>
  </si>
  <si>
    <t>AB</t>
  </si>
  <si>
    <t>AC</t>
  </si>
  <si>
    <t>(V-AC)</t>
  </si>
  <si>
    <t>crédits</t>
  </si>
  <si>
    <t>budget</t>
  </si>
  <si>
    <t>Dépenses</t>
  </si>
  <si>
    <t xml:space="preserve">dépenses </t>
  </si>
  <si>
    <t>TOTAL</t>
  </si>
  <si>
    <t>CREDITS</t>
  </si>
  <si>
    <t xml:space="preserve">utilisation de </t>
  </si>
  <si>
    <t xml:space="preserve">MODIF </t>
  </si>
  <si>
    <t>BUDGET</t>
  </si>
  <si>
    <t>3750/41</t>
  </si>
  <si>
    <t>3750/42</t>
  </si>
  <si>
    <t>rectificatif  1</t>
  </si>
  <si>
    <t>programmées</t>
  </si>
  <si>
    <t>DEPENSES</t>
  </si>
  <si>
    <t>DISPONIBLES</t>
  </si>
  <si>
    <t>la réserve</t>
  </si>
  <si>
    <t>A VALIDER CTPL</t>
  </si>
  <si>
    <t>RECTIFICATIF 2</t>
  </si>
  <si>
    <t>A</t>
  </si>
  <si>
    <t>B</t>
  </si>
  <si>
    <t>déconcentrées</t>
  </si>
  <si>
    <t>DEPENSES FONCTIONNEMENT</t>
  </si>
  <si>
    <t>sous total fonctionnement (A)</t>
  </si>
  <si>
    <t>Charges courantes</t>
  </si>
  <si>
    <t>sous total fonct</t>
  </si>
  <si>
    <t>Fluides</t>
  </si>
  <si>
    <t>FA</t>
  </si>
  <si>
    <t xml:space="preserve">Nettoyage </t>
  </si>
  <si>
    <t>FB</t>
  </si>
  <si>
    <t>Imprimés</t>
  </si>
  <si>
    <t>FC</t>
  </si>
  <si>
    <t>Fournitures</t>
  </si>
  <si>
    <t>FD</t>
  </si>
  <si>
    <t>Entretien immobilier</t>
  </si>
  <si>
    <t>FE</t>
  </si>
  <si>
    <t xml:space="preserve">Maintenance technique </t>
  </si>
  <si>
    <t>FF</t>
  </si>
  <si>
    <t>Télecommunications</t>
  </si>
  <si>
    <t>FG</t>
  </si>
  <si>
    <t>Informatique Fct</t>
  </si>
  <si>
    <t>FH</t>
  </si>
  <si>
    <t>Affranchissement</t>
  </si>
  <si>
    <t>FI</t>
  </si>
  <si>
    <t>Locations immob</t>
  </si>
  <si>
    <t>FJ</t>
  </si>
  <si>
    <t>Frais de poursuites</t>
  </si>
  <si>
    <t>FK</t>
  </si>
  <si>
    <t>Securité fct</t>
  </si>
  <si>
    <t>FL</t>
  </si>
  <si>
    <t>Autres dépenses fct</t>
  </si>
  <si>
    <t>FZ</t>
  </si>
  <si>
    <t>Charges communes</t>
  </si>
  <si>
    <t xml:space="preserve">sous total </t>
  </si>
  <si>
    <t>Frais de déplacement</t>
  </si>
  <si>
    <t>CA</t>
  </si>
  <si>
    <t xml:space="preserve">Charges transport </t>
  </si>
  <si>
    <t>CB</t>
  </si>
  <si>
    <t>Prestataires externes</t>
  </si>
  <si>
    <t>CC</t>
  </si>
  <si>
    <t>Dépenses équipement</t>
  </si>
  <si>
    <t>Sous total équipement (B)</t>
  </si>
  <si>
    <t>sous total</t>
  </si>
  <si>
    <t>Travaux immobiliers</t>
  </si>
  <si>
    <t>EA</t>
  </si>
  <si>
    <t>Matériel logistique</t>
  </si>
  <si>
    <t>EB</t>
  </si>
  <si>
    <t>Mobilier</t>
  </si>
  <si>
    <t>ED</t>
  </si>
  <si>
    <t>Autres immobilisations</t>
  </si>
  <si>
    <t>EE</t>
  </si>
  <si>
    <t>Intéressement 2003</t>
  </si>
  <si>
    <t>Matériel de transport</t>
  </si>
  <si>
    <t>RESERVE DE GESTION(C)</t>
  </si>
  <si>
    <t>TOTAL GAL DU DEPARTEMENT</t>
  </si>
  <si>
    <t>(A+B+C)</t>
  </si>
  <si>
    <t>crédits 2004</t>
  </si>
  <si>
    <t>,</t>
  </si>
  <si>
    <t>Ord crédits 2004</t>
  </si>
  <si>
    <t xml:space="preserve">budget rectificatif </t>
  </si>
  <si>
    <t>différence</t>
  </si>
  <si>
    <t xml:space="preserve"> Modifications</t>
  </si>
  <si>
    <t>examinées en CTPL</t>
  </si>
  <si>
    <t xml:space="preserve">A répartir en </t>
  </si>
  <si>
    <t>CTPL</t>
  </si>
  <si>
    <t>avant répartitionen CTPL</t>
  </si>
  <si>
    <t>122 095,93 €</t>
  </si>
  <si>
    <t>non décocentrés</t>
  </si>
  <si>
    <r>
      <t>PREVUES</t>
    </r>
    <r>
      <rPr>
        <b/>
        <sz val="9"/>
        <rFont val="Arial"/>
        <family val="2"/>
      </rPr>
      <t>(1+2)</t>
    </r>
  </si>
  <si>
    <t>( réserve : 4058 € )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</si>
</sst>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0\ &quot;€&quot;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1" fillId="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3" borderId="19" xfId="0" applyNumberFormat="1" applyFill="1" applyBorder="1" applyAlignment="1">
      <alignment/>
    </xf>
    <xf numFmtId="164" fontId="0" fillId="3" borderId="20" xfId="0" applyNumberForma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2" borderId="4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1" fillId="0" borderId="3" xfId="0" applyNumberFormat="1" applyFont="1" applyBorder="1" applyAlignment="1">
      <alignment/>
    </xf>
    <xf numFmtId="164" fontId="4" fillId="3" borderId="12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/>
    </xf>
    <xf numFmtId="164" fontId="0" fillId="0" borderId="15" xfId="0" applyNumberForma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1" fillId="2" borderId="5" xfId="0" applyNumberFormat="1" applyFon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164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164" fontId="10" fillId="0" borderId="31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6" fillId="2" borderId="3" xfId="0" applyFont="1" applyFill="1" applyBorder="1" applyAlignment="1">
      <alignment/>
    </xf>
    <xf numFmtId="0" fontId="6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0" fillId="3" borderId="13" xfId="0" applyFill="1" applyBorder="1" applyAlignment="1">
      <alignment/>
    </xf>
    <xf numFmtId="0" fontId="0" fillId="0" borderId="35" xfId="0" applyBorder="1" applyAlignment="1">
      <alignment/>
    </xf>
    <xf numFmtId="0" fontId="0" fillId="0" borderId="8" xfId="0" applyBorder="1" applyAlignment="1">
      <alignment/>
    </xf>
    <xf numFmtId="0" fontId="0" fillId="0" borderId="36" xfId="0" applyBorder="1" applyAlignment="1">
      <alignment/>
    </xf>
    <xf numFmtId="0" fontId="0" fillId="3" borderId="3" xfId="0" applyFill="1" applyBorder="1" applyAlignment="1">
      <alignment/>
    </xf>
    <xf numFmtId="0" fontId="1" fillId="0" borderId="22" xfId="0" applyFont="1" applyBorder="1" applyAlignment="1">
      <alignment/>
    </xf>
    <xf numFmtId="0" fontId="0" fillId="0" borderId="37" xfId="0" applyBorder="1" applyAlignment="1">
      <alignment/>
    </xf>
    <xf numFmtId="0" fontId="0" fillId="3" borderId="2" xfId="0" applyFill="1" applyBorder="1" applyAlignment="1">
      <alignment/>
    </xf>
    <xf numFmtId="0" fontId="0" fillId="0" borderId="38" xfId="0" applyBorder="1" applyAlignment="1">
      <alignment/>
    </xf>
    <xf numFmtId="0" fontId="0" fillId="2" borderId="3" xfId="0" applyFill="1" applyBorder="1" applyAlignment="1">
      <alignment/>
    </xf>
    <xf numFmtId="0" fontId="0" fillId="0" borderId="9" xfId="0" applyBorder="1" applyAlignment="1">
      <alignment/>
    </xf>
    <xf numFmtId="0" fontId="0" fillId="0" borderId="39" xfId="0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1" xfId="0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our%20ct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ctpl"/>
      <sheetName val="détail "/>
      <sheetName val="commentaires"/>
      <sheetName val="equipement"/>
    </sheetNames>
    <sheetDataSet>
      <sheetData sheetId="0">
        <row r="9">
          <cell r="B9">
            <v>98810</v>
          </cell>
        </row>
        <row r="10">
          <cell r="B10">
            <v>18586</v>
          </cell>
        </row>
        <row r="11">
          <cell r="B11">
            <v>66337</v>
          </cell>
          <cell r="O11">
            <v>-10838</v>
          </cell>
        </row>
        <row r="12">
          <cell r="B12">
            <v>69221</v>
          </cell>
        </row>
        <row r="13">
          <cell r="B13">
            <v>6380</v>
          </cell>
        </row>
        <row r="14">
          <cell r="B14">
            <v>19641</v>
          </cell>
        </row>
        <row r="15">
          <cell r="B15">
            <v>63839</v>
          </cell>
          <cell r="O15">
            <v>529.61</v>
          </cell>
        </row>
        <row r="16">
          <cell r="B16">
            <v>50035</v>
          </cell>
        </row>
        <row r="17">
          <cell r="B17">
            <v>410820</v>
          </cell>
        </row>
        <row r="18">
          <cell r="B18">
            <v>333342</v>
          </cell>
          <cell r="O18">
            <v>-2539.5</v>
          </cell>
        </row>
        <row r="19">
          <cell r="B19">
            <v>250000</v>
          </cell>
          <cell r="O19">
            <v>-21914.83</v>
          </cell>
        </row>
        <row r="20">
          <cell r="B20">
            <v>65612</v>
          </cell>
          <cell r="O20">
            <v>7000</v>
          </cell>
        </row>
        <row r="21">
          <cell r="B21">
            <v>10728</v>
          </cell>
          <cell r="O21">
            <v>1864.03</v>
          </cell>
        </row>
        <row r="24">
          <cell r="B24">
            <v>126000</v>
          </cell>
          <cell r="O24">
            <v>20000</v>
          </cell>
        </row>
        <row r="25">
          <cell r="B25">
            <v>4800</v>
          </cell>
          <cell r="O25">
            <v>-279</v>
          </cell>
        </row>
        <row r="26">
          <cell r="B26">
            <v>6538</v>
          </cell>
          <cell r="O26">
            <v>-810.9</v>
          </cell>
        </row>
        <row r="31">
          <cell r="B31">
            <v>80708</v>
          </cell>
          <cell r="O31">
            <v>-15115.76</v>
          </cell>
        </row>
        <row r="32">
          <cell r="B32">
            <v>22529</v>
          </cell>
        </row>
        <row r="33">
          <cell r="B33">
            <v>8468</v>
          </cell>
          <cell r="O33">
            <v>376.21</v>
          </cell>
        </row>
        <row r="34">
          <cell r="B34">
            <v>0</v>
          </cell>
          <cell r="O34">
            <v>-2.46</v>
          </cell>
        </row>
        <row r="38">
          <cell r="B38">
            <v>0</v>
          </cell>
        </row>
        <row r="39">
          <cell r="B39">
            <v>31318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1" sqref="A1:B4"/>
    </sheetView>
  </sheetViews>
  <sheetFormatPr defaultColWidth="11.421875" defaultRowHeight="12.75"/>
  <cols>
    <col min="1" max="2" width="8.7109375" style="0" customWidth="1"/>
    <col min="3" max="3" width="13.28125" style="0" customWidth="1"/>
    <col min="5" max="6" width="11.7109375" style="0" customWidth="1"/>
    <col min="7" max="7" width="14.00390625" style="0" customWidth="1"/>
    <col min="8" max="8" width="13.57421875" style="0" customWidth="1"/>
    <col min="10" max="10" width="13.7109375" style="0" customWidth="1"/>
    <col min="11" max="11" width="13.28125" style="0" customWidth="1"/>
    <col min="12" max="12" width="14.00390625" style="0" hidden="1" customWidth="1"/>
    <col min="13" max="13" width="16.00390625" style="0" hidden="1" customWidth="1"/>
    <col min="14" max="14" width="20.7109375" style="0" customWidth="1"/>
    <col min="15" max="15" width="17.140625" style="0" customWidth="1"/>
  </cols>
  <sheetData>
    <row r="1" spans="1:16" ht="13.5" thickBot="1">
      <c r="A1" s="120"/>
      <c r="B1" s="121"/>
      <c r="C1" s="2" t="s">
        <v>0</v>
      </c>
      <c r="D1" s="2" t="s">
        <v>1</v>
      </c>
      <c r="E1" s="71" t="s">
        <v>2</v>
      </c>
      <c r="F1" s="71" t="s">
        <v>2</v>
      </c>
      <c r="G1" s="3" t="s">
        <v>3</v>
      </c>
      <c r="H1" s="3" t="s">
        <v>4</v>
      </c>
      <c r="I1" s="3" t="s">
        <v>5</v>
      </c>
      <c r="J1" s="72" t="s">
        <v>6</v>
      </c>
      <c r="K1" s="72" t="s">
        <v>7</v>
      </c>
      <c r="L1" s="4" t="s">
        <v>8</v>
      </c>
      <c r="M1" s="5" t="s">
        <v>9</v>
      </c>
      <c r="N1" s="6" t="s">
        <v>10</v>
      </c>
      <c r="O1" s="5" t="s">
        <v>11</v>
      </c>
      <c r="P1" s="1"/>
    </row>
    <row r="2" spans="1:16" ht="12.75">
      <c r="A2" s="122"/>
      <c r="B2" s="123"/>
      <c r="C2" s="7">
        <v>2004</v>
      </c>
      <c r="D2" s="7"/>
      <c r="E2" s="70" t="s">
        <v>12</v>
      </c>
      <c r="F2" s="70" t="s">
        <v>12</v>
      </c>
      <c r="G2" s="8" t="s">
        <v>13</v>
      </c>
      <c r="H2" s="2" t="s">
        <v>14</v>
      </c>
      <c r="I2" s="2" t="s">
        <v>15</v>
      </c>
      <c r="J2" s="73" t="s">
        <v>16</v>
      </c>
      <c r="K2" s="76" t="s">
        <v>17</v>
      </c>
      <c r="L2" s="9" t="s">
        <v>18</v>
      </c>
      <c r="M2" s="10" t="s">
        <v>19</v>
      </c>
      <c r="N2" s="68" t="s">
        <v>92</v>
      </c>
      <c r="O2" s="10" t="s">
        <v>20</v>
      </c>
      <c r="P2" s="1"/>
    </row>
    <row r="3" spans="1:16" ht="12.75">
      <c r="A3" s="124"/>
      <c r="B3" s="123"/>
      <c r="C3" s="7"/>
      <c r="D3" s="7"/>
      <c r="E3" s="70" t="s">
        <v>21</v>
      </c>
      <c r="F3" s="70" t="s">
        <v>22</v>
      </c>
      <c r="G3" s="7" t="s">
        <v>23</v>
      </c>
      <c r="H3" s="11">
        <v>38230</v>
      </c>
      <c r="I3" s="7" t="s">
        <v>24</v>
      </c>
      <c r="J3" s="74" t="s">
        <v>25</v>
      </c>
      <c r="K3" s="77" t="s">
        <v>26</v>
      </c>
      <c r="L3" s="9" t="s">
        <v>27</v>
      </c>
      <c r="M3" s="10" t="s">
        <v>28</v>
      </c>
      <c r="N3" s="68" t="s">
        <v>93</v>
      </c>
      <c r="O3" s="10" t="s">
        <v>29</v>
      </c>
      <c r="P3" s="1"/>
    </row>
    <row r="4" spans="1:16" ht="13.5" thickBot="1">
      <c r="A4" s="125"/>
      <c r="B4" s="126"/>
      <c r="C4" s="12" t="s">
        <v>30</v>
      </c>
      <c r="D4" s="7" t="s">
        <v>31</v>
      </c>
      <c r="E4" s="70" t="s">
        <v>32</v>
      </c>
      <c r="F4" s="70" t="s">
        <v>98</v>
      </c>
      <c r="G4" s="12"/>
      <c r="H4" s="13">
        <v>1</v>
      </c>
      <c r="I4" s="13">
        <v>2</v>
      </c>
      <c r="J4" s="75" t="s">
        <v>99</v>
      </c>
      <c r="K4" s="78"/>
      <c r="L4" s="9" t="s">
        <v>28</v>
      </c>
      <c r="M4" s="13"/>
      <c r="N4" s="14"/>
      <c r="O4" s="69" t="s">
        <v>96</v>
      </c>
      <c r="P4" s="1"/>
    </row>
    <row r="5" spans="1:15" ht="13.5" thickBot="1">
      <c r="A5" s="117" t="s">
        <v>33</v>
      </c>
      <c r="B5" s="118"/>
      <c r="C5" s="15"/>
      <c r="D5" s="16"/>
      <c r="E5" s="16"/>
      <c r="F5" s="16"/>
      <c r="G5" s="15"/>
      <c r="H5" s="17"/>
      <c r="I5" s="17"/>
      <c r="J5" s="17"/>
      <c r="K5" s="17"/>
      <c r="L5" s="18"/>
      <c r="M5" s="19"/>
      <c r="N5" s="16"/>
      <c r="O5" s="19"/>
    </row>
    <row r="6" spans="1:15" ht="13.5" thickBot="1">
      <c r="A6" s="106" t="s">
        <v>34</v>
      </c>
      <c r="B6" s="119"/>
      <c r="C6" s="20">
        <f aca="true" t="shared" si="0" ref="C6:I6">SUM(C8+C23)</f>
        <v>1600689</v>
      </c>
      <c r="D6" s="21">
        <f t="shared" si="0"/>
        <v>73703</v>
      </c>
      <c r="E6" s="21">
        <f t="shared" si="0"/>
        <v>4500</v>
      </c>
      <c r="F6" s="21">
        <f t="shared" si="0"/>
        <v>15537</v>
      </c>
      <c r="G6" s="21">
        <f t="shared" si="0"/>
        <v>1694429</v>
      </c>
      <c r="H6" s="22">
        <f t="shared" si="0"/>
        <v>996278.5599999999</v>
      </c>
      <c r="I6" s="22">
        <f t="shared" si="0"/>
        <v>703932.85</v>
      </c>
      <c r="J6" s="22">
        <f>SUM(H6:I6)</f>
        <v>1700211.41</v>
      </c>
      <c r="K6" s="22">
        <f>SUM(K8+K23)</f>
        <v>-5782.410000000011</v>
      </c>
      <c r="L6" s="23">
        <f>SUM(L8+L23)</f>
        <v>12771</v>
      </c>
      <c r="M6" s="22">
        <f>SUM(M8+M23)</f>
        <v>-6988.590000000004</v>
      </c>
      <c r="N6" s="22">
        <f>SUM(N8+N23)</f>
        <v>5782.409999999996</v>
      </c>
      <c r="O6" s="22">
        <f>SUM(O8+O23)</f>
        <v>1700211.41</v>
      </c>
    </row>
    <row r="7" spans="1:15" ht="13.5" thickBot="1">
      <c r="A7" s="106" t="s">
        <v>35</v>
      </c>
      <c r="B7" s="107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13.5" thickBot="1">
      <c r="A8" s="112" t="s">
        <v>36</v>
      </c>
      <c r="B8" s="99"/>
      <c r="C8" s="26">
        <f aca="true" t="shared" si="1" ref="C8:I8">SUM(C9:C21)</f>
        <v>1463351</v>
      </c>
      <c r="D8" s="26">
        <f t="shared" si="1"/>
        <v>63717</v>
      </c>
      <c r="E8" s="26">
        <f t="shared" si="1"/>
        <v>0</v>
      </c>
      <c r="F8" s="26">
        <f t="shared" si="1"/>
        <v>2760</v>
      </c>
      <c r="G8" s="26">
        <f t="shared" si="1"/>
        <v>1529828</v>
      </c>
      <c r="H8" s="26">
        <f t="shared" si="1"/>
        <v>886689.7999999999</v>
      </c>
      <c r="I8" s="26">
        <f t="shared" si="1"/>
        <v>626012.51</v>
      </c>
      <c r="J8" s="26">
        <f aca="true" t="shared" si="2" ref="J8:J21">SUM(H8:I8)</f>
        <v>1512702.31</v>
      </c>
      <c r="K8" s="26">
        <f>SUM(K9:K21)</f>
        <v>17125.689999999988</v>
      </c>
      <c r="L8" s="26">
        <f>SUM(L9:L21)</f>
        <v>8773</v>
      </c>
      <c r="M8" s="26">
        <f>SUM(M9:M21)</f>
        <v>-25898.690000000002</v>
      </c>
      <c r="N8" s="27">
        <f>SUM(N9:N21)</f>
        <v>-17125.690000000002</v>
      </c>
      <c r="O8" s="27">
        <f>SUM(O9:O21)</f>
        <v>1512702.3099999998</v>
      </c>
    </row>
    <row r="9" spans="1:15" ht="12.75">
      <c r="A9" s="28" t="s">
        <v>37</v>
      </c>
      <c r="B9" s="29" t="s">
        <v>38</v>
      </c>
      <c r="C9" s="30">
        <f>SUM('[1]tableau ctpl'!B9)</f>
        <v>98810</v>
      </c>
      <c r="D9" s="30">
        <v>12442</v>
      </c>
      <c r="E9" s="30"/>
      <c r="F9" s="30"/>
      <c r="G9" s="30">
        <f aca="true" t="shared" si="3" ref="G9:G21">SUM(C9:F9)</f>
        <v>111252</v>
      </c>
      <c r="H9" s="30">
        <v>68507.9</v>
      </c>
      <c r="I9" s="30">
        <v>42744.1</v>
      </c>
      <c r="J9" s="30">
        <f t="shared" si="2"/>
        <v>111252</v>
      </c>
      <c r="K9" s="30">
        <f aca="true" t="shared" si="4" ref="K9:K21">SUM(G9)-(J9)</f>
        <v>0</v>
      </c>
      <c r="L9" s="30">
        <v>0</v>
      </c>
      <c r="M9" s="30">
        <f>SUM('[1]tableau ctpl'!O9)</f>
        <v>0</v>
      </c>
      <c r="N9" s="30">
        <f aca="true" t="shared" si="5" ref="N9:N22">SUM(L9:M9)</f>
        <v>0</v>
      </c>
      <c r="O9" s="31">
        <f aca="true" t="shared" si="6" ref="O9:O22">SUM(G9+N9)</f>
        <v>111252</v>
      </c>
    </row>
    <row r="10" spans="1:15" ht="12.75">
      <c r="A10" s="32" t="s">
        <v>39</v>
      </c>
      <c r="B10" s="33" t="s">
        <v>40</v>
      </c>
      <c r="C10" s="30">
        <f>SUM('[1]tableau ctpl'!B10)</f>
        <v>18586</v>
      </c>
      <c r="D10" s="30">
        <v>608</v>
      </c>
      <c r="E10" s="30"/>
      <c r="F10" s="30"/>
      <c r="G10" s="30">
        <f t="shared" si="3"/>
        <v>19194</v>
      </c>
      <c r="H10" s="30">
        <v>8242.92</v>
      </c>
      <c r="I10" s="30">
        <v>11073.08</v>
      </c>
      <c r="J10" s="30">
        <f t="shared" si="2"/>
        <v>19316</v>
      </c>
      <c r="K10" s="30">
        <f t="shared" si="4"/>
        <v>-122</v>
      </c>
      <c r="L10" s="30">
        <v>122</v>
      </c>
      <c r="M10" s="30">
        <f>SUM('[1]tableau ctpl'!O10)</f>
        <v>0</v>
      </c>
      <c r="N10" s="30">
        <f t="shared" si="5"/>
        <v>122</v>
      </c>
      <c r="O10" s="31">
        <f t="shared" si="6"/>
        <v>19316</v>
      </c>
    </row>
    <row r="11" spans="1:15" ht="12.75">
      <c r="A11" s="32" t="s">
        <v>41</v>
      </c>
      <c r="B11" s="33" t="s">
        <v>42</v>
      </c>
      <c r="C11" s="30">
        <f>SUM('[1]tableau ctpl'!B11)</f>
        <v>66337</v>
      </c>
      <c r="D11" s="30">
        <v>991</v>
      </c>
      <c r="E11" s="30"/>
      <c r="F11" s="30"/>
      <c r="G11" s="30">
        <f t="shared" si="3"/>
        <v>67328</v>
      </c>
      <c r="H11" s="30">
        <v>43678.63</v>
      </c>
      <c r="I11" s="30">
        <f>8811.37+4000</f>
        <v>12811.37</v>
      </c>
      <c r="J11" s="30">
        <f t="shared" si="2"/>
        <v>56490</v>
      </c>
      <c r="K11" s="30">
        <f t="shared" si="4"/>
        <v>10838</v>
      </c>
      <c r="L11" s="30">
        <v>0</v>
      </c>
      <c r="M11" s="30">
        <f>SUM('[1]tableau ctpl'!O11)</f>
        <v>-10838</v>
      </c>
      <c r="N11" s="30">
        <f t="shared" si="5"/>
        <v>-10838</v>
      </c>
      <c r="O11" s="31">
        <f t="shared" si="6"/>
        <v>56490</v>
      </c>
    </row>
    <row r="12" spans="1:15" ht="12.75">
      <c r="A12" s="34" t="s">
        <v>43</v>
      </c>
      <c r="B12" s="33" t="s">
        <v>44</v>
      </c>
      <c r="C12" s="30">
        <f>SUM('[1]tableau ctpl'!B12)</f>
        <v>69221</v>
      </c>
      <c r="D12" s="30">
        <v>1343</v>
      </c>
      <c r="E12" s="30"/>
      <c r="F12" s="30"/>
      <c r="G12" s="30">
        <f t="shared" si="3"/>
        <v>70564</v>
      </c>
      <c r="H12" s="30">
        <v>38843.67</v>
      </c>
      <c r="I12" s="30">
        <v>31720.33</v>
      </c>
      <c r="J12" s="30">
        <f t="shared" si="2"/>
        <v>70564</v>
      </c>
      <c r="K12" s="30">
        <f t="shared" si="4"/>
        <v>0</v>
      </c>
      <c r="L12" s="30">
        <v>0</v>
      </c>
      <c r="M12" s="30">
        <f>SUM('[1]tableau ctpl'!O12)</f>
        <v>0</v>
      </c>
      <c r="N12" s="30">
        <f t="shared" si="5"/>
        <v>0</v>
      </c>
      <c r="O12" s="31">
        <f t="shared" si="6"/>
        <v>70564</v>
      </c>
    </row>
    <row r="13" spans="1:15" ht="12.75">
      <c r="A13" s="32" t="s">
        <v>45</v>
      </c>
      <c r="B13" s="33" t="s">
        <v>46</v>
      </c>
      <c r="C13" s="30">
        <f>SUM('[1]tableau ctpl'!B13)</f>
        <v>6380</v>
      </c>
      <c r="D13" s="30">
        <v>0</v>
      </c>
      <c r="E13" s="30"/>
      <c r="F13" s="30"/>
      <c r="G13" s="30">
        <f t="shared" si="3"/>
        <v>6380</v>
      </c>
      <c r="H13" s="30">
        <v>5755.99</v>
      </c>
      <c r="I13" s="30">
        <v>1867.01</v>
      </c>
      <c r="J13" s="30">
        <f t="shared" si="2"/>
        <v>7623</v>
      </c>
      <c r="K13" s="30">
        <f t="shared" si="4"/>
        <v>-1243</v>
      </c>
      <c r="L13" s="30">
        <v>1243</v>
      </c>
      <c r="M13" s="30">
        <f>SUM('[1]tableau ctpl'!O13)</f>
        <v>0</v>
      </c>
      <c r="N13" s="30">
        <f t="shared" si="5"/>
        <v>1243</v>
      </c>
      <c r="O13" s="31">
        <f t="shared" si="6"/>
        <v>7623</v>
      </c>
    </row>
    <row r="14" spans="1:15" ht="12.75">
      <c r="A14" s="32" t="s">
        <v>47</v>
      </c>
      <c r="B14" s="33" t="s">
        <v>48</v>
      </c>
      <c r="C14" s="30">
        <f>SUM('[1]tableau ctpl'!B14)</f>
        <v>19641</v>
      </c>
      <c r="D14" s="30">
        <v>1298</v>
      </c>
      <c r="E14" s="30"/>
      <c r="F14" s="30"/>
      <c r="G14" s="30">
        <f t="shared" si="3"/>
        <v>20939</v>
      </c>
      <c r="H14" s="30">
        <v>17695.71</v>
      </c>
      <c r="I14" s="30">
        <v>10504.29</v>
      </c>
      <c r="J14" s="30">
        <f t="shared" si="2"/>
        <v>28200</v>
      </c>
      <c r="K14" s="30">
        <f t="shared" si="4"/>
        <v>-7261</v>
      </c>
      <c r="L14" s="30">
        <f>598+1241+5422</f>
        <v>7261</v>
      </c>
      <c r="M14" s="30">
        <f>SUM('[1]tableau ctpl'!O14)</f>
        <v>0</v>
      </c>
      <c r="N14" s="30">
        <f t="shared" si="5"/>
        <v>7261</v>
      </c>
      <c r="O14" s="31">
        <f t="shared" si="6"/>
        <v>28200</v>
      </c>
    </row>
    <row r="15" spans="1:15" ht="12.75">
      <c r="A15" s="32" t="s">
        <v>49</v>
      </c>
      <c r="B15" s="33" t="s">
        <v>50</v>
      </c>
      <c r="C15" s="30">
        <f>SUM('[1]tableau ctpl'!B15)</f>
        <v>63839</v>
      </c>
      <c r="D15" s="30">
        <v>4930</v>
      </c>
      <c r="E15" s="30"/>
      <c r="F15" s="30"/>
      <c r="G15" s="30">
        <f t="shared" si="3"/>
        <v>68769</v>
      </c>
      <c r="H15" s="30">
        <v>42756.55</v>
      </c>
      <c r="I15" s="30">
        <v>26542.06</v>
      </c>
      <c r="J15" s="30">
        <f t="shared" si="2"/>
        <v>69298.61</v>
      </c>
      <c r="K15" s="30">
        <f t="shared" si="4"/>
        <v>-529.6100000000006</v>
      </c>
      <c r="L15" s="30">
        <v>0</v>
      </c>
      <c r="M15" s="30">
        <f>SUM('[1]tableau ctpl'!O15)</f>
        <v>529.61</v>
      </c>
      <c r="N15" s="30">
        <f t="shared" si="5"/>
        <v>529.61</v>
      </c>
      <c r="O15" s="31">
        <f t="shared" si="6"/>
        <v>69298.61</v>
      </c>
    </row>
    <row r="16" spans="1:15" ht="12.75">
      <c r="A16" s="32" t="s">
        <v>51</v>
      </c>
      <c r="B16" s="33" t="s">
        <v>52</v>
      </c>
      <c r="C16" s="30">
        <f>SUM('[1]tableau ctpl'!B16)</f>
        <v>50035</v>
      </c>
      <c r="D16" s="30">
        <v>702</v>
      </c>
      <c r="E16" s="30"/>
      <c r="F16" s="35">
        <f>1260+1000+500</f>
        <v>2760</v>
      </c>
      <c r="G16" s="30">
        <f t="shared" si="3"/>
        <v>53497</v>
      </c>
      <c r="H16" s="30">
        <v>33394.89</v>
      </c>
      <c r="I16" s="30">
        <v>20249.11</v>
      </c>
      <c r="J16" s="30">
        <f t="shared" si="2"/>
        <v>53644</v>
      </c>
      <c r="K16" s="30">
        <f t="shared" si="4"/>
        <v>-147</v>
      </c>
      <c r="L16" s="30">
        <v>147</v>
      </c>
      <c r="M16" s="30">
        <f>SUM('[1]tableau ctpl'!O16)</f>
        <v>0</v>
      </c>
      <c r="N16" s="30">
        <f t="shared" si="5"/>
        <v>147</v>
      </c>
      <c r="O16" s="31">
        <f t="shared" si="6"/>
        <v>53644</v>
      </c>
    </row>
    <row r="17" spans="1:15" ht="12.75">
      <c r="A17" s="32" t="s">
        <v>53</v>
      </c>
      <c r="B17" s="33" t="s">
        <v>54</v>
      </c>
      <c r="C17" s="30">
        <f>SUM('[1]tableau ctpl'!B17)</f>
        <v>410820</v>
      </c>
      <c r="D17" s="30">
        <v>32368</v>
      </c>
      <c r="E17" s="30"/>
      <c r="F17" s="30"/>
      <c r="G17" s="30">
        <f t="shared" si="3"/>
        <v>443188</v>
      </c>
      <c r="H17" s="30">
        <v>262719.5</v>
      </c>
      <c r="I17" s="30">
        <v>180468.5</v>
      </c>
      <c r="J17" s="30">
        <f t="shared" si="2"/>
        <v>443188</v>
      </c>
      <c r="K17" s="30">
        <f t="shared" si="4"/>
        <v>0</v>
      </c>
      <c r="L17" s="30">
        <v>0</v>
      </c>
      <c r="M17" s="30">
        <f>SUM('[1]tableau ctpl'!O17)</f>
        <v>0</v>
      </c>
      <c r="N17" s="30">
        <f t="shared" si="5"/>
        <v>0</v>
      </c>
      <c r="O17" s="31">
        <f t="shared" si="6"/>
        <v>443188</v>
      </c>
    </row>
    <row r="18" spans="1:15" ht="12.75">
      <c r="A18" s="32" t="s">
        <v>55</v>
      </c>
      <c r="B18" s="33" t="s">
        <v>56</v>
      </c>
      <c r="C18" s="30">
        <f>SUM('[1]tableau ctpl'!B18)</f>
        <v>333342</v>
      </c>
      <c r="D18" s="30">
        <f>1626+2287</f>
        <v>3913</v>
      </c>
      <c r="E18" s="30"/>
      <c r="F18" s="30"/>
      <c r="G18" s="30">
        <f t="shared" si="3"/>
        <v>337255</v>
      </c>
      <c r="H18" s="30">
        <v>187097.09</v>
      </c>
      <c r="I18" s="30">
        <v>147618.41</v>
      </c>
      <c r="J18" s="30">
        <f t="shared" si="2"/>
        <v>334715.5</v>
      </c>
      <c r="K18" s="30">
        <f t="shared" si="4"/>
        <v>2539.5</v>
      </c>
      <c r="L18" s="30">
        <v>0</v>
      </c>
      <c r="M18" s="30">
        <f>SUM('[1]tableau ctpl'!O18)</f>
        <v>-2539.5</v>
      </c>
      <c r="N18" s="30">
        <f t="shared" si="5"/>
        <v>-2539.5</v>
      </c>
      <c r="O18" s="31">
        <f t="shared" si="6"/>
        <v>334715.5</v>
      </c>
    </row>
    <row r="19" spans="1:15" ht="12.75">
      <c r="A19" s="32" t="s">
        <v>57</v>
      </c>
      <c r="B19" s="33" t="s">
        <v>58</v>
      </c>
      <c r="C19" s="30">
        <f>SUM('[1]tableau ctpl'!B19)</f>
        <v>250000</v>
      </c>
      <c r="D19" s="30">
        <v>2025</v>
      </c>
      <c r="E19" s="30"/>
      <c r="F19" s="30"/>
      <c r="G19" s="30">
        <f t="shared" si="3"/>
        <v>252025</v>
      </c>
      <c r="H19" s="30">
        <v>132312.17</v>
      </c>
      <c r="I19" s="30">
        <v>97798</v>
      </c>
      <c r="J19" s="30">
        <f t="shared" si="2"/>
        <v>230110.17</v>
      </c>
      <c r="K19" s="30">
        <f t="shared" si="4"/>
        <v>21914.829999999987</v>
      </c>
      <c r="L19" s="30">
        <v>0</v>
      </c>
      <c r="M19" s="30">
        <f>SUM('[1]tableau ctpl'!O19)</f>
        <v>-21914.83</v>
      </c>
      <c r="N19" s="30">
        <f t="shared" si="5"/>
        <v>-21914.83</v>
      </c>
      <c r="O19" s="31">
        <f t="shared" si="6"/>
        <v>230110.16999999998</v>
      </c>
    </row>
    <row r="20" spans="1:15" ht="12.75">
      <c r="A20" s="32" t="s">
        <v>59</v>
      </c>
      <c r="B20" s="33" t="s">
        <v>60</v>
      </c>
      <c r="C20" s="30">
        <f>SUM('[1]tableau ctpl'!B20)</f>
        <v>65612</v>
      </c>
      <c r="D20" s="30">
        <v>3097</v>
      </c>
      <c r="E20" s="30"/>
      <c r="F20" s="30"/>
      <c r="G20" s="30">
        <f t="shared" si="3"/>
        <v>68709</v>
      </c>
      <c r="H20" s="30">
        <v>41784.71</v>
      </c>
      <c r="I20" s="30">
        <v>33924.29</v>
      </c>
      <c r="J20" s="30">
        <f t="shared" si="2"/>
        <v>75709</v>
      </c>
      <c r="K20" s="30">
        <f t="shared" si="4"/>
        <v>-7000</v>
      </c>
      <c r="L20" s="30">
        <v>0</v>
      </c>
      <c r="M20" s="30">
        <f>SUM('[1]tableau ctpl'!O20)</f>
        <v>7000</v>
      </c>
      <c r="N20" s="30">
        <f t="shared" si="5"/>
        <v>7000</v>
      </c>
      <c r="O20" s="31">
        <f t="shared" si="6"/>
        <v>75709</v>
      </c>
    </row>
    <row r="21" spans="1:15" ht="12.75">
      <c r="A21" s="32" t="s">
        <v>61</v>
      </c>
      <c r="B21" s="33" t="s">
        <v>62</v>
      </c>
      <c r="C21" s="30">
        <f>SUM('[1]tableau ctpl'!B21)</f>
        <v>10728</v>
      </c>
      <c r="D21" s="30">
        <v>0</v>
      </c>
      <c r="E21" s="30"/>
      <c r="F21" s="30"/>
      <c r="G21" s="30">
        <f t="shared" si="3"/>
        <v>10728</v>
      </c>
      <c r="H21" s="30">
        <v>3900.07</v>
      </c>
      <c r="I21" s="30">
        <v>8691.96</v>
      </c>
      <c r="J21" s="30">
        <f t="shared" si="2"/>
        <v>12592.029999999999</v>
      </c>
      <c r="K21" s="30">
        <f t="shared" si="4"/>
        <v>-1864.0299999999988</v>
      </c>
      <c r="L21" s="30">
        <v>0</v>
      </c>
      <c r="M21" s="30">
        <f>SUM('[1]tableau ctpl'!O21)</f>
        <v>1864.03</v>
      </c>
      <c r="N21" s="30">
        <f t="shared" si="5"/>
        <v>1864.03</v>
      </c>
      <c r="O21" s="31">
        <f t="shared" si="6"/>
        <v>12592.03</v>
      </c>
    </row>
    <row r="22" spans="1:15" ht="13.5" thickBot="1">
      <c r="A22" s="113" t="s">
        <v>63</v>
      </c>
      <c r="B22" s="114"/>
      <c r="C22" s="36"/>
      <c r="D22" s="36"/>
      <c r="E22" s="36"/>
      <c r="F22" s="36"/>
      <c r="G22" s="36"/>
      <c r="H22" s="36"/>
      <c r="I22" s="36"/>
      <c r="J22" s="36"/>
      <c r="K22" s="36"/>
      <c r="L22" s="36">
        <v>0</v>
      </c>
      <c r="M22" s="36">
        <f>SUM('[1]tableau ctpl'!O22)</f>
        <v>0</v>
      </c>
      <c r="N22" s="36">
        <f t="shared" si="5"/>
        <v>0</v>
      </c>
      <c r="O22" s="37">
        <f t="shared" si="6"/>
        <v>0</v>
      </c>
    </row>
    <row r="23" spans="1:15" ht="13.5" thickBot="1">
      <c r="A23" s="115" t="s">
        <v>64</v>
      </c>
      <c r="B23" s="116"/>
      <c r="C23" s="26">
        <f aca="true" t="shared" si="7" ref="C23:I23">SUM(C24:C26)</f>
        <v>137338</v>
      </c>
      <c r="D23" s="26">
        <f t="shared" si="7"/>
        <v>9986</v>
      </c>
      <c r="E23" s="26">
        <f t="shared" si="7"/>
        <v>4500</v>
      </c>
      <c r="F23" s="26">
        <f t="shared" si="7"/>
        <v>12777</v>
      </c>
      <c r="G23" s="26">
        <f t="shared" si="7"/>
        <v>164601</v>
      </c>
      <c r="H23" s="38">
        <f t="shared" si="7"/>
        <v>109588.76000000001</v>
      </c>
      <c r="I23" s="39">
        <f t="shared" si="7"/>
        <v>77920.34</v>
      </c>
      <c r="J23" s="39">
        <f>SUM(H23:I23)</f>
        <v>187509.1</v>
      </c>
      <c r="K23" s="26">
        <f>SUM(K24:K26)</f>
        <v>-22908.1</v>
      </c>
      <c r="L23" s="26">
        <f>SUM(L24:L26)</f>
        <v>3998</v>
      </c>
      <c r="M23" s="26">
        <f>SUM(M24:M26)</f>
        <v>18910.1</v>
      </c>
      <c r="N23" s="26">
        <f>SUM(N24:N26)</f>
        <v>22908.1</v>
      </c>
      <c r="O23" s="26">
        <f>SUM(O24:O26)</f>
        <v>187509.1</v>
      </c>
    </row>
    <row r="24" spans="1:15" ht="12.75">
      <c r="A24" s="28" t="s">
        <v>65</v>
      </c>
      <c r="B24" s="29" t="s">
        <v>66</v>
      </c>
      <c r="C24" s="40">
        <f>SUM('[1]tableau ctpl'!B24)</f>
        <v>126000</v>
      </c>
      <c r="D24" s="40">
        <v>6278</v>
      </c>
      <c r="E24" s="40"/>
      <c r="F24" s="41">
        <f>6292+693+992</f>
        <v>7977</v>
      </c>
      <c r="G24" s="40">
        <f>SUM(C24:F24)</f>
        <v>140255</v>
      </c>
      <c r="H24" s="40">
        <v>95735.39</v>
      </c>
      <c r="I24" s="40">
        <v>64519.61</v>
      </c>
      <c r="J24" s="40">
        <f>SUM(H24:I24)</f>
        <v>160255</v>
      </c>
      <c r="K24" s="42">
        <f>SUM(G24-J24)</f>
        <v>-20000</v>
      </c>
      <c r="L24" s="40">
        <v>0</v>
      </c>
      <c r="M24" s="40">
        <f>SUM('[1]tableau ctpl'!O24)</f>
        <v>20000</v>
      </c>
      <c r="N24" s="40">
        <f>SUM(L24:M24)</f>
        <v>20000</v>
      </c>
      <c r="O24" s="43">
        <f>SUM(G24+N24)</f>
        <v>160255</v>
      </c>
    </row>
    <row r="25" spans="1:15" ht="12.75">
      <c r="A25" s="32" t="s">
        <v>67</v>
      </c>
      <c r="B25" s="33" t="s">
        <v>68</v>
      </c>
      <c r="C25" s="30">
        <f>SUM('[1]tableau ctpl'!B25)</f>
        <v>4800</v>
      </c>
      <c r="D25" s="30">
        <v>260</v>
      </c>
      <c r="E25" s="30"/>
      <c r="F25" s="30"/>
      <c r="G25" s="30">
        <f>SUM(C25:F25)</f>
        <v>5060</v>
      </c>
      <c r="H25" s="30">
        <v>2180.27</v>
      </c>
      <c r="I25" s="30">
        <v>2600.73</v>
      </c>
      <c r="J25" s="30">
        <f>SUM(H25:I25)</f>
        <v>4781</v>
      </c>
      <c r="K25" s="44">
        <f>SUM(G25-J25)</f>
        <v>279</v>
      </c>
      <c r="L25" s="30">
        <v>0</v>
      </c>
      <c r="M25" s="30">
        <f>SUM('[1]tableau ctpl'!O25)</f>
        <v>-279</v>
      </c>
      <c r="N25" s="30">
        <f>SUM(L25:M25)</f>
        <v>-279</v>
      </c>
      <c r="O25" s="31">
        <f>SUM(G25+N25)</f>
        <v>4781</v>
      </c>
    </row>
    <row r="26" spans="1:16" ht="13.5" thickBot="1">
      <c r="A26" s="45" t="s">
        <v>69</v>
      </c>
      <c r="B26" s="46" t="s">
        <v>70</v>
      </c>
      <c r="C26" s="36">
        <f>SUM('[1]tableau ctpl'!B26)</f>
        <v>6538</v>
      </c>
      <c r="D26" s="36">
        <v>3448</v>
      </c>
      <c r="E26" s="47">
        <f>2250+2250</f>
        <v>4500</v>
      </c>
      <c r="F26" s="36">
        <v>4800</v>
      </c>
      <c r="G26" s="36">
        <f>SUM(C26:F26)</f>
        <v>19286</v>
      </c>
      <c r="H26" s="36">
        <v>11673.1</v>
      </c>
      <c r="I26" s="36">
        <f>6000+4800</f>
        <v>10800</v>
      </c>
      <c r="J26" s="36">
        <f>SUM(H26:I26)</f>
        <v>22473.1</v>
      </c>
      <c r="K26" s="48">
        <f>SUM(G26-J26)</f>
        <v>-3187.0999999999985</v>
      </c>
      <c r="L26" s="47">
        <v>3998</v>
      </c>
      <c r="M26" s="36">
        <f>SUM('[1]tableau ctpl'!O26)</f>
        <v>-810.9</v>
      </c>
      <c r="N26" s="36">
        <f>SUM(L26:M26)</f>
        <v>3187.1</v>
      </c>
      <c r="O26" s="37">
        <f>SUM(G26+N26)</f>
        <v>22473.1</v>
      </c>
      <c r="P26" s="49"/>
    </row>
    <row r="27" spans="1:15" ht="13.5" thickBot="1">
      <c r="A27" s="117" t="s">
        <v>71</v>
      </c>
      <c r="B27" s="99"/>
      <c r="C27" s="50"/>
      <c r="D27" s="50"/>
      <c r="E27" s="50"/>
      <c r="F27" s="50"/>
      <c r="G27" s="51"/>
      <c r="H27" s="52"/>
      <c r="I27" s="52"/>
      <c r="J27" s="52"/>
      <c r="K27" s="53"/>
      <c r="L27" s="54"/>
      <c r="M27" s="50"/>
      <c r="N27" s="50"/>
      <c r="O27" s="50"/>
    </row>
    <row r="28" spans="1:15" ht="13.5" thickBot="1">
      <c r="A28" s="106" t="s">
        <v>72</v>
      </c>
      <c r="B28" s="99"/>
      <c r="C28" s="22">
        <f aca="true" t="shared" si="8" ref="C28:I28">SUM(C30+C37)</f>
        <v>111705</v>
      </c>
      <c r="D28" s="22">
        <f t="shared" si="8"/>
        <v>630</v>
      </c>
      <c r="E28" s="22">
        <f t="shared" si="8"/>
        <v>68639</v>
      </c>
      <c r="F28" s="22">
        <f t="shared" si="8"/>
        <v>100000</v>
      </c>
      <c r="G28" s="22">
        <f t="shared" si="8"/>
        <v>280974</v>
      </c>
      <c r="H28" s="22">
        <f t="shared" si="8"/>
        <v>76882.66</v>
      </c>
      <c r="I28" s="22">
        <f t="shared" si="8"/>
        <v>103473</v>
      </c>
      <c r="J28" s="22">
        <f>SUM(H28:I28)</f>
        <v>180355.66</v>
      </c>
      <c r="K28" s="22">
        <f>SUM(K30+K37)</f>
        <v>100618.34000000001</v>
      </c>
      <c r="L28" s="55">
        <f>SUM(L30+L37)</f>
        <v>14489</v>
      </c>
      <c r="M28" s="22">
        <f>SUM(M30+M37)</f>
        <v>-15107.34</v>
      </c>
      <c r="N28" s="22">
        <f>SUM(N30+N37)</f>
        <v>-618.3400000000001</v>
      </c>
      <c r="O28" s="22">
        <f>SUM(O30+O37)</f>
        <v>180355.66</v>
      </c>
    </row>
    <row r="29" spans="1:15" ht="13.5" thickBot="1">
      <c r="A29" s="106" t="s">
        <v>35</v>
      </c>
      <c r="B29" s="10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2.75">
      <c r="A30" s="108" t="s">
        <v>73</v>
      </c>
      <c r="B30" s="109"/>
      <c r="C30" s="26">
        <f>SUM(C31:C34)</f>
        <v>111705</v>
      </c>
      <c r="D30" s="26">
        <f>SUM(D31:D34)</f>
        <v>630</v>
      </c>
      <c r="E30" s="26">
        <f>SUM(E31:E34)</f>
        <v>68639</v>
      </c>
      <c r="F30" s="26">
        <f>SUM(F31:F35)</f>
        <v>100000</v>
      </c>
      <c r="G30" s="56">
        <f>SUM(G31:G35)</f>
        <v>280974</v>
      </c>
      <c r="H30" s="26">
        <f>SUM(H31:H34)</f>
        <v>76882.66</v>
      </c>
      <c r="I30" s="26">
        <f>SUM(I31:I34)</f>
        <v>103473</v>
      </c>
      <c r="J30" s="26">
        <f>SUM(J31:J34)</f>
        <v>180355.66</v>
      </c>
      <c r="K30" s="26">
        <f>SUM(K31:K35)</f>
        <v>100618.34000000001</v>
      </c>
      <c r="L30" s="26">
        <f>SUM(L31:L34)</f>
        <v>14489</v>
      </c>
      <c r="M30" s="26">
        <f>SUM(M31:M34)</f>
        <v>-15107.34</v>
      </c>
      <c r="N30" s="26">
        <f>SUM(N31:N34)</f>
        <v>-618.3400000000001</v>
      </c>
      <c r="O30" s="26">
        <f>SUM(O31:O35)</f>
        <v>180355.66</v>
      </c>
    </row>
    <row r="31" spans="1:15" ht="12.75">
      <c r="A31" s="32" t="s">
        <v>74</v>
      </c>
      <c r="B31" s="33" t="s">
        <v>75</v>
      </c>
      <c r="C31" s="30">
        <f>SUM('[1]tableau ctpl'!B31)</f>
        <v>80708</v>
      </c>
      <c r="D31" s="30">
        <v>630</v>
      </c>
      <c r="E31" s="30">
        <v>56592</v>
      </c>
      <c r="F31" s="57"/>
      <c r="G31" s="30">
        <f>SUM(C31:F31)</f>
        <v>137930</v>
      </c>
      <c r="H31" s="30">
        <v>46493.24</v>
      </c>
      <c r="I31" s="58">
        <f>32076+50000</f>
        <v>82076</v>
      </c>
      <c r="J31" s="30">
        <f>SUM(H31:I31)</f>
        <v>128569.23999999999</v>
      </c>
      <c r="K31" s="44">
        <f>SUM(G31-J31)</f>
        <v>9360.76000000001</v>
      </c>
      <c r="L31" s="30">
        <f>-376+301+2000+4561-731</f>
        <v>5755</v>
      </c>
      <c r="M31" s="30">
        <f>SUM('[1]tableau ctpl'!O31)</f>
        <v>-15115.76</v>
      </c>
      <c r="N31" s="30">
        <f>SUM(L31:M31)</f>
        <v>-9360.76</v>
      </c>
      <c r="O31" s="31">
        <f>SUM(G31+N31)</f>
        <v>128569.24</v>
      </c>
    </row>
    <row r="32" spans="1:15" ht="12.75">
      <c r="A32" s="32" t="s">
        <v>76</v>
      </c>
      <c r="B32" s="33" t="s">
        <v>77</v>
      </c>
      <c r="C32" s="30">
        <f>SUM('[1]tableau ctpl'!B32)</f>
        <v>22529</v>
      </c>
      <c r="D32" s="30"/>
      <c r="E32" s="30">
        <v>5923</v>
      </c>
      <c r="F32" s="30"/>
      <c r="G32" s="30">
        <f>SUM(C32:F32)</f>
        <v>28452</v>
      </c>
      <c r="H32" s="30">
        <f>23220.83+375.81+1219.03</f>
        <v>24815.670000000002</v>
      </c>
      <c r="I32" s="58">
        <v>7193</v>
      </c>
      <c r="J32" s="59">
        <f>SUM(H32:I32)</f>
        <v>32008.670000000002</v>
      </c>
      <c r="K32" s="44">
        <f>SUM(G32-J32)</f>
        <v>-3556.670000000002</v>
      </c>
      <c r="L32" s="30">
        <f>1293+1220+1739+376-706</f>
        <v>3922</v>
      </c>
      <c r="M32" s="31">
        <v>-365.33</v>
      </c>
      <c r="N32" s="30">
        <f>SUM(L32:M32)</f>
        <v>3556.67</v>
      </c>
      <c r="O32" s="31">
        <f>SUM(G32+N32)</f>
        <v>32008.67</v>
      </c>
    </row>
    <row r="33" spans="1:15" ht="12.75">
      <c r="A33" s="32" t="s">
        <v>78</v>
      </c>
      <c r="B33" s="33" t="s">
        <v>79</v>
      </c>
      <c r="C33" s="30">
        <f>SUM('[1]tableau ctpl'!B33)</f>
        <v>8468</v>
      </c>
      <c r="D33" s="30"/>
      <c r="E33" s="30">
        <v>6124</v>
      </c>
      <c r="F33" s="30"/>
      <c r="G33" s="30">
        <f>SUM(C33:F33)</f>
        <v>14592</v>
      </c>
      <c r="H33" s="30">
        <v>3816.21</v>
      </c>
      <c r="I33" s="58">
        <v>14204</v>
      </c>
      <c r="J33" s="59">
        <f>SUM(H33:I33)</f>
        <v>18020.21</v>
      </c>
      <c r="K33" s="44">
        <f>SUM(G33-J33)</f>
        <v>-3428.209999999999</v>
      </c>
      <c r="L33" s="30">
        <f>680+935+731+706</f>
        <v>3052</v>
      </c>
      <c r="M33" s="30">
        <f>SUM('[1]tableau ctpl'!O33)</f>
        <v>376.21</v>
      </c>
      <c r="N33" s="30">
        <f>SUM(L33:M33)</f>
        <v>3428.21</v>
      </c>
      <c r="O33" s="31">
        <f>SUM(G33+N33)</f>
        <v>18020.21</v>
      </c>
    </row>
    <row r="34" spans="1:15" ht="12.75">
      <c r="A34" s="60" t="s">
        <v>80</v>
      </c>
      <c r="B34" s="61" t="s">
        <v>81</v>
      </c>
      <c r="C34" s="30">
        <f>SUM('[1]tableau ctpl'!B34)</f>
        <v>0</v>
      </c>
      <c r="D34" s="30"/>
      <c r="E34" s="30"/>
      <c r="F34" s="30"/>
      <c r="G34" s="30">
        <f>SUM(C34:F34)</f>
        <v>0</v>
      </c>
      <c r="H34" s="30">
        <v>1757.54</v>
      </c>
      <c r="I34" s="30"/>
      <c r="J34" s="30">
        <f>SUM(H34:I34)</f>
        <v>1757.54</v>
      </c>
      <c r="K34" s="44">
        <f>SUM(G34-J34)</f>
        <v>-1757.54</v>
      </c>
      <c r="L34" s="30">
        <v>1760</v>
      </c>
      <c r="M34" s="30">
        <f>SUM('[1]tableau ctpl'!O34)</f>
        <v>-2.46</v>
      </c>
      <c r="N34" s="30">
        <f>SUM(L34:M34)</f>
        <v>1757.54</v>
      </c>
      <c r="O34" s="31">
        <f>SUM(G34+N34)</f>
        <v>1757.54</v>
      </c>
    </row>
    <row r="35" spans="1:15" ht="12.75">
      <c r="A35" s="32" t="s">
        <v>82</v>
      </c>
      <c r="B35" s="62"/>
      <c r="C35" s="30"/>
      <c r="D35" s="30"/>
      <c r="E35" s="30"/>
      <c r="F35" s="30">
        <v>100000</v>
      </c>
      <c r="G35" s="30">
        <v>100000</v>
      </c>
      <c r="H35" s="30"/>
      <c r="I35" s="30"/>
      <c r="J35" s="30"/>
      <c r="K35" s="44">
        <f>SUM(G35-J35)</f>
        <v>100000</v>
      </c>
      <c r="L35" s="30"/>
      <c r="M35" s="30"/>
      <c r="N35" s="30"/>
      <c r="O35" s="31"/>
    </row>
    <row r="36" spans="1:15" ht="13.5" thickBot="1">
      <c r="A36" s="110" t="s">
        <v>63</v>
      </c>
      <c r="B36" s="11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</row>
    <row r="37" spans="1:15" ht="13.5" thickBot="1">
      <c r="A37" s="112" t="s">
        <v>73</v>
      </c>
      <c r="B37" s="99"/>
      <c r="C37" s="26">
        <f aca="true" t="shared" si="9" ref="C37:I37">SUM(C38)</f>
        <v>0</v>
      </c>
      <c r="D37" s="26">
        <f t="shared" si="9"/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>
        <f t="shared" si="9"/>
        <v>0</v>
      </c>
      <c r="I37" s="26">
        <f t="shared" si="9"/>
        <v>0</v>
      </c>
      <c r="J37" s="26">
        <f>SUM(H37:I37)</f>
        <v>0</v>
      </c>
      <c r="K37" s="26">
        <f>SUM(F37)-(H37+I37)</f>
        <v>0</v>
      </c>
      <c r="L37" s="26">
        <f>SUM(L38)</f>
        <v>0</v>
      </c>
      <c r="M37" s="26">
        <f>SUM(M38)</f>
        <v>0</v>
      </c>
      <c r="N37" s="26">
        <f>SUM(N38)</f>
        <v>0</v>
      </c>
      <c r="O37" s="26">
        <f>SUM(O38)</f>
        <v>0</v>
      </c>
    </row>
    <row r="38" spans="1:15" ht="13.5" thickBot="1">
      <c r="A38" s="98" t="s">
        <v>83</v>
      </c>
      <c r="B38" s="99"/>
      <c r="C38" s="36">
        <f>SUM('[1]tableau ctpl'!B38)</f>
        <v>0</v>
      </c>
      <c r="D38" s="36">
        <v>0</v>
      </c>
      <c r="E38" s="36">
        <v>0</v>
      </c>
      <c r="F38" s="36">
        <v>0</v>
      </c>
      <c r="G38" s="37">
        <f>SUM(D38)</f>
        <v>0</v>
      </c>
      <c r="H38" s="36">
        <v>0</v>
      </c>
      <c r="I38" s="36"/>
      <c r="J38" s="36">
        <f>SUM(H38:I38)</f>
        <v>0</v>
      </c>
      <c r="K38" s="36">
        <f>SUM(F38)-(H38+I38)</f>
        <v>0</v>
      </c>
      <c r="L38" s="36">
        <v>0</v>
      </c>
      <c r="M38" s="36">
        <f>SUM('[1]tableau ctpl'!O38)</f>
        <v>0</v>
      </c>
      <c r="N38" s="36">
        <f>SUM(L38:M38)</f>
        <v>0</v>
      </c>
      <c r="O38" s="37">
        <f>SUM(C38+D38+E38+F38+N38)</f>
        <v>0</v>
      </c>
    </row>
    <row r="39" spans="1:15" ht="13.5" thickBot="1">
      <c r="A39" s="100" t="s">
        <v>84</v>
      </c>
      <c r="B39" s="101"/>
      <c r="C39" s="63">
        <f>SUM('[1]tableau ctpl'!B39)</f>
        <v>31318</v>
      </c>
      <c r="D39" s="64"/>
      <c r="E39" s="64"/>
      <c r="F39" s="63"/>
      <c r="G39" s="65">
        <v>31318</v>
      </c>
      <c r="H39" s="50">
        <v>0</v>
      </c>
      <c r="I39" s="50">
        <v>0</v>
      </c>
      <c r="J39" s="66">
        <f>SUM(H39:I39)</f>
        <v>0</v>
      </c>
      <c r="K39" s="54">
        <f>SUM(G39-J39)</f>
        <v>31318</v>
      </c>
      <c r="L39" s="67">
        <f>-1243-598-1241-5422-147-1760-1293-1220-1739-301-2000-122-3998-680-4561-935</f>
        <v>-27260</v>
      </c>
      <c r="M39" s="50">
        <v>0</v>
      </c>
      <c r="N39" s="50">
        <f>SUM(L39:M39)</f>
        <v>-27260</v>
      </c>
      <c r="O39" s="50">
        <f>SUM(G39+N39)</f>
        <v>4058</v>
      </c>
    </row>
    <row r="40" spans="1:15" ht="12.75">
      <c r="A40" s="102" t="s">
        <v>85</v>
      </c>
      <c r="B40" s="103"/>
      <c r="C40" s="96">
        <f aca="true" t="shared" si="10" ref="C40:I40">SUM(C6+C28+C39)</f>
        <v>1743712</v>
      </c>
      <c r="D40" s="96">
        <f t="shared" si="10"/>
        <v>74333</v>
      </c>
      <c r="E40" s="96">
        <f t="shared" si="10"/>
        <v>73139</v>
      </c>
      <c r="F40" s="96">
        <f t="shared" si="10"/>
        <v>115537</v>
      </c>
      <c r="G40" s="127">
        <f t="shared" si="10"/>
        <v>2006721</v>
      </c>
      <c r="H40" s="96">
        <f t="shared" si="10"/>
        <v>1073161.22</v>
      </c>
      <c r="I40" s="96">
        <f t="shared" si="10"/>
        <v>807405.85</v>
      </c>
      <c r="J40" s="96">
        <f>SUM(H39:I40)</f>
        <v>1880567.0699999998</v>
      </c>
      <c r="K40" s="96">
        <f>SUM(K6+K28+K39)</f>
        <v>126153.93</v>
      </c>
      <c r="L40" s="96">
        <f>SUM(L6+L28+L39)</f>
        <v>0</v>
      </c>
      <c r="M40" s="96">
        <f>SUM(M6+M28+M39)</f>
        <v>-22095.930000000004</v>
      </c>
      <c r="N40" s="96">
        <f>SUM(N6+N28+N39)</f>
        <v>-22095.930000000004</v>
      </c>
      <c r="O40" s="96">
        <f>SUM(O6+O28+O39)</f>
        <v>1884625.0699999998</v>
      </c>
    </row>
    <row r="41" spans="1:15" ht="13.5" thickBot="1">
      <c r="A41" s="104" t="s">
        <v>86</v>
      </c>
      <c r="B41" s="105"/>
      <c r="C41" s="129"/>
      <c r="D41" s="129"/>
      <c r="E41" s="129"/>
      <c r="F41" s="129"/>
      <c r="G41" s="128"/>
      <c r="H41" s="129"/>
      <c r="I41" s="129"/>
      <c r="J41" s="129"/>
      <c r="K41" s="97"/>
      <c r="L41" s="129"/>
      <c r="M41" s="129"/>
      <c r="N41" s="129"/>
      <c r="O41" s="97"/>
    </row>
    <row r="44" ht="13.5" thickBot="1"/>
    <row r="45" spans="10:15" ht="16.5" thickTop="1">
      <c r="J45" s="80"/>
      <c r="K45" s="84" t="s">
        <v>87</v>
      </c>
      <c r="L45" s="85" t="s">
        <v>88</v>
      </c>
      <c r="M45" s="85" t="s">
        <v>89</v>
      </c>
      <c r="N45" s="86">
        <v>2006721</v>
      </c>
      <c r="O45" s="80"/>
    </row>
    <row r="46" spans="10:15" ht="15.75">
      <c r="J46" s="80"/>
      <c r="K46" s="87"/>
      <c r="L46" s="83"/>
      <c r="M46" s="83" t="s">
        <v>90</v>
      </c>
      <c r="N46" s="88"/>
      <c r="O46" s="80"/>
    </row>
    <row r="47" spans="10:15" ht="15">
      <c r="J47" s="80"/>
      <c r="K47" s="89"/>
      <c r="L47" s="83"/>
      <c r="M47" s="83"/>
      <c r="N47" s="90"/>
      <c r="O47" s="81"/>
    </row>
    <row r="48" spans="10:15" ht="15.75">
      <c r="J48" s="80"/>
      <c r="K48" s="95" t="s">
        <v>94</v>
      </c>
      <c r="L48" s="83"/>
      <c r="M48" s="91" t="s">
        <v>91</v>
      </c>
      <c r="N48" s="88" t="s">
        <v>97</v>
      </c>
      <c r="O48" s="82"/>
    </row>
    <row r="49" spans="10:15" ht="16.5" thickBot="1">
      <c r="J49" s="80"/>
      <c r="K49" s="92" t="s">
        <v>95</v>
      </c>
      <c r="L49" s="93"/>
      <c r="M49" s="93"/>
      <c r="N49" s="94" t="s">
        <v>100</v>
      </c>
      <c r="O49" s="81"/>
    </row>
    <row r="50" spans="10:15" ht="15.75" thickTop="1">
      <c r="J50" s="80"/>
      <c r="K50" s="80"/>
      <c r="L50" s="80"/>
      <c r="M50" s="80"/>
      <c r="N50" s="80"/>
      <c r="O50" s="83"/>
    </row>
    <row r="51" ht="12.75">
      <c r="O51" s="79"/>
    </row>
    <row r="52" ht="12.75">
      <c r="O52" s="79"/>
    </row>
  </sheetData>
  <mergeCells count="33">
    <mergeCell ref="L40:L41"/>
    <mergeCell ref="M40:M41"/>
    <mergeCell ref="N40:N41"/>
    <mergeCell ref="C40:C41"/>
    <mergeCell ref="D40:D41"/>
    <mergeCell ref="E40:E41"/>
    <mergeCell ref="F40:F41"/>
    <mergeCell ref="A1:B1"/>
    <mergeCell ref="A2:B2"/>
    <mergeCell ref="A3:B3"/>
    <mergeCell ref="A4:B4"/>
    <mergeCell ref="A5:B5"/>
    <mergeCell ref="A6:B6"/>
    <mergeCell ref="A7:B7"/>
    <mergeCell ref="A8:B8"/>
    <mergeCell ref="A22:B22"/>
    <mergeCell ref="A23:B23"/>
    <mergeCell ref="A27:B27"/>
    <mergeCell ref="A28:B28"/>
    <mergeCell ref="A29:B29"/>
    <mergeCell ref="A30:B30"/>
    <mergeCell ref="A36:B36"/>
    <mergeCell ref="A37:B37"/>
    <mergeCell ref="O40:O41"/>
    <mergeCell ref="A38:B38"/>
    <mergeCell ref="A39:B39"/>
    <mergeCell ref="A40:B40"/>
    <mergeCell ref="A41:B41"/>
    <mergeCell ref="K40:K41"/>
    <mergeCell ref="G40:G41"/>
    <mergeCell ref="H40:H41"/>
    <mergeCell ref="I40:I41"/>
    <mergeCell ref="J40:J41"/>
  </mergeCells>
  <printOptions/>
  <pageMargins left="0.5905511811023623" right="0.1968503937007874" top="0.5905511811023623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</dc:creator>
  <cp:keywords/>
  <dc:description/>
  <cp:lastModifiedBy>DGCP DGCP</cp:lastModifiedBy>
  <cp:lastPrinted>2004-09-21T16:22:01Z</cp:lastPrinted>
  <dcterms:created xsi:type="dcterms:W3CDTF">2004-09-09T13:29:42Z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